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48" documentId="8_{E70F9F33-B4AF-438C-978B-AEC9AF08DBFC}" xr6:coauthVersionLast="47" xr6:coauthVersionMax="47" xr10:uidLastSave="{703B48AD-0966-43B6-B212-84FBCE27BB40}"/>
  <bookViews>
    <workbookView xWindow="-108" yWindow="-108" windowWidth="23256" windowHeight="12576" xr2:uid="{00000000-000D-0000-FFFF-FFFF00000000}"/>
  </bookViews>
  <sheets>
    <sheet name="2021" sheetId="2" r:id="rId1"/>
  </sheets>
  <definedNames>
    <definedName name="_xlnm.Print_Area" localSheetId="0">'2021'!$A$1:$I$106</definedName>
    <definedName name="_xlnm.Print_Titles" localSheetId="0">'2021'!$1:$8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B12" i="2" l="1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D21" i="2" s="1"/>
  <c r="E20" i="2"/>
  <c r="B21" i="2"/>
  <c r="C21" i="2" l="1"/>
  <c r="E21" i="2"/>
  <c r="F27" i="2"/>
  <c r="F28" i="2"/>
  <c r="F29" i="2"/>
  <c r="F30" i="2"/>
  <c r="F31" i="2"/>
  <c r="F32" i="2"/>
  <c r="F33" i="2"/>
  <c r="F34" i="2"/>
  <c r="F35" i="2"/>
  <c r="F36" i="2"/>
  <c r="F41" i="2"/>
  <c r="F42" i="2"/>
  <c r="F43" i="2"/>
  <c r="F44" i="2"/>
  <c r="F45" i="2"/>
  <c r="F46" i="2"/>
  <c r="F47" i="2"/>
  <c r="F48" i="2"/>
  <c r="F49" i="2"/>
  <c r="F50" i="2"/>
  <c r="F55" i="2"/>
  <c r="F56" i="2"/>
  <c r="F57" i="2"/>
  <c r="F58" i="2"/>
  <c r="F59" i="2"/>
  <c r="F60" i="2"/>
  <c r="F61" i="2"/>
  <c r="F62" i="2"/>
  <c r="F63" i="2"/>
  <c r="F64" i="2"/>
  <c r="F69" i="2"/>
  <c r="F70" i="2"/>
  <c r="F71" i="2"/>
  <c r="F72" i="2"/>
  <c r="F73" i="2"/>
  <c r="F74" i="2"/>
  <c r="F75" i="2"/>
  <c r="F76" i="2"/>
  <c r="F77" i="2"/>
  <c r="F78" i="2"/>
  <c r="F83" i="2"/>
  <c r="F84" i="2"/>
  <c r="F85" i="2"/>
  <c r="F86" i="2"/>
  <c r="F87" i="2"/>
  <c r="F88" i="2"/>
  <c r="F89" i="2"/>
  <c r="F90" i="2"/>
  <c r="F91" i="2"/>
  <c r="F92" i="2"/>
  <c r="F97" i="2"/>
  <c r="F98" i="2"/>
  <c r="F99" i="2"/>
  <c r="F100" i="2"/>
  <c r="F101" i="2"/>
  <c r="F102" i="2"/>
  <c r="F103" i="2"/>
  <c r="F104" i="2"/>
  <c r="F105" i="2"/>
  <c r="F106" i="2"/>
  <c r="H20" i="2" l="1"/>
  <c r="H19" i="2"/>
  <c r="H18" i="2"/>
  <c r="H17" i="2"/>
  <c r="H16" i="2"/>
  <c r="H15" i="2"/>
  <c r="H14" i="2"/>
  <c r="H13" i="2"/>
  <c r="H12" i="2"/>
  <c r="H21" i="2" l="1"/>
  <c r="G105" i="2" l="1"/>
  <c r="G104" i="2"/>
  <c r="G103" i="2"/>
  <c r="G102" i="2"/>
  <c r="G101" i="2"/>
  <c r="G100" i="2"/>
  <c r="G99" i="2"/>
  <c r="G98" i="2"/>
  <c r="G97" i="2"/>
  <c r="G91" i="2"/>
  <c r="G90" i="2"/>
  <c r="G89" i="2"/>
  <c r="G88" i="2"/>
  <c r="G87" i="2"/>
  <c r="G86" i="2"/>
  <c r="G85" i="2"/>
  <c r="G84" i="2"/>
  <c r="G83" i="2"/>
  <c r="G77" i="2"/>
  <c r="G76" i="2"/>
  <c r="G75" i="2"/>
  <c r="G74" i="2"/>
  <c r="G73" i="2"/>
  <c r="G72" i="2"/>
  <c r="G71" i="2"/>
  <c r="G70" i="2"/>
  <c r="G69" i="2"/>
  <c r="G63" i="2"/>
  <c r="G62" i="2"/>
  <c r="G61" i="2"/>
  <c r="G60" i="2"/>
  <c r="G59" i="2"/>
  <c r="G58" i="2"/>
  <c r="G57" i="2"/>
  <c r="G56" i="2"/>
  <c r="G55" i="2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92" i="2" l="1"/>
  <c r="G106" i="2"/>
  <c r="G78" i="2"/>
  <c r="G64" i="2"/>
  <c r="G50" i="2"/>
  <c r="G3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A13" i="2"/>
  <c r="A14" i="2"/>
  <c r="A15" i="2"/>
  <c r="A16" i="2"/>
  <c r="A17" i="2"/>
  <c r="A18" i="2"/>
  <c r="A19" i="2"/>
  <c r="A20" i="2"/>
  <c r="A12" i="2"/>
  <c r="F13" i="2"/>
  <c r="F14" i="2"/>
  <c r="F15" i="2"/>
  <c r="F16" i="2"/>
  <c r="F17" i="2"/>
  <c r="F18" i="2"/>
  <c r="F19" i="2"/>
  <c r="F20" i="2"/>
  <c r="F12" i="2"/>
  <c r="I78" i="2" l="1"/>
  <c r="I36" i="2"/>
  <c r="I92" i="2"/>
  <c r="I50" i="2"/>
  <c r="I106" i="2"/>
  <c r="I64" i="2"/>
  <c r="F21" i="2"/>
  <c r="I17" i="2"/>
  <c r="I20" i="2" l="1"/>
  <c r="I15" i="2"/>
  <c r="I18" i="2"/>
  <c r="I16" i="2"/>
  <c r="I13" i="2"/>
  <c r="I19" i="2"/>
  <c r="I14" i="2"/>
  <c r="I12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<sst xmlns="http://schemas.openxmlformats.org/spreadsheetml/2006/main" count="147" uniqueCount="29">
  <si>
    <t>Alla fondtyper</t>
  </si>
  <si>
    <t>Kvartal 1</t>
  </si>
  <si>
    <t>Kvartal 2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</si>
  <si>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</si>
  <si>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</si>
  <si>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</si>
  <si>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</si>
  <si>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</si>
  <si>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</si>
  <si>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</si>
  <si>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</si>
  <si>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</si>
  <si>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</si>
  <si>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</si>
  <si>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</si>
  <si>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</si>
  <si>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</si>
  <si>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</si>
  <si>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</si>
  <si>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</si>
  <si>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</si>
  <si>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</si>
  <si>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</si>
  <si>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</si>
  <si>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</si>
  <si>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</si>
  <si>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Kvartal 3</t>
  </si>
  <si>
    <t>Kvartal 4</t>
  </si>
  <si>
    <t>Nettosparande i fonder samt fondförmögenhet efter kategorier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</si>
</sst>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476250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zoomScaleNormal="100" zoomScaleSheetLayoutView="100" workbookViewId="0">
      <selection activeCell="G7" sqref="G7"/>
    </sheetView>
  </sheetViews>
  <sheetFormatPr defaultColWidth="9.109375" defaultRowHeight="10.199999999999999" x14ac:dyDescent="0.2"/>
  <cols>
    <col min="1" max="1" width="30.44140625" style="1" customWidth="1"/>
    <col min="2" max="2" width="11.5546875" style="1" customWidth="1"/>
    <col min="3" max="5" width="11.44140625" style="1" customWidth="1"/>
    <col min="6" max="6" width="15.5546875" style="1" customWidth="1"/>
    <col min="7" max="7" width="14.5546875" style="1" customWidth="1"/>
    <col min="8" max="8" width="18.44140625" style="1" customWidth="1"/>
    <col min="9" max="9" width="12.88671875" style="1" customWidth="1"/>
    <col min="10" max="16384" width="9.109375" style="1"/>
  </cols>
  <sheetData>
    <row r="1" spans="1:14" ht="10.5" customHeight="1" x14ac:dyDescent="0.2"/>
    <row r="2" spans="1:14" ht="10.5" customHeight="1" x14ac:dyDescent="0.2"/>
    <row r="3" spans="1:14" ht="10.5" customHeight="1" x14ac:dyDescent="0.2">
      <c r="A3" s="2" t="s">
        <v>17</v>
      </c>
    </row>
    <row r="4" spans="1:14" ht="10.5" customHeight="1" x14ac:dyDescent="0.2">
      <c r="A4" s="2"/>
    </row>
    <row r="5" spans="1:14" ht="10.5" customHeight="1" x14ac:dyDescent="0.2">
      <c r="A5" s="2"/>
    </row>
    <row r="6" spans="1:14" ht="10.5" customHeight="1" x14ac:dyDescent="0.2">
      <c r="A6" s="2"/>
      <c r="B6" s="2"/>
    </row>
    <row r="7" spans="1:14" ht="12.6" x14ac:dyDescent="0.2">
      <c r="A7" s="30" t="s">
        <v>28</v>
      </c>
      <c r="B7" s="2"/>
    </row>
    <row r="8" spans="1:14" ht="10.5" customHeight="1" x14ac:dyDescent="0.2"/>
    <row r="9" spans="1:14" ht="12" customHeight="1" x14ac:dyDescent="0.2">
      <c r="A9" s="3" t="s">
        <v>0</v>
      </c>
    </row>
    <row r="10" spans="1:14" ht="12" customHeight="1" x14ac:dyDescent="0.2">
      <c r="A10" s="4"/>
      <c r="B10" s="5" t="s">
        <v>1</v>
      </c>
      <c r="C10" s="5" t="s">
        <v>2</v>
      </c>
      <c r="D10" s="5" t="s">
        <v>26</v>
      </c>
      <c r="E10" s="5" t="s">
        <v>27</v>
      </c>
      <c r="F10" s="6" t="s">
        <v>3</v>
      </c>
      <c r="G10" s="7" t="s">
        <v>3</v>
      </c>
      <c r="H10" s="6" t="s">
        <v>4</v>
      </c>
      <c r="I10" s="5" t="s">
        <v>18</v>
      </c>
    </row>
    <row r="11" spans="1:14" ht="12" customHeight="1" x14ac:dyDescent="0.2">
      <c r="A11" s="8"/>
      <c r="B11" s="9"/>
      <c r="C11" s="9"/>
      <c r="D11" s="10"/>
      <c r="E11" s="10"/>
      <c r="F11" s="10" t="s">
        <v>25</v>
      </c>
      <c r="G11" s="11" t="s">
        <v>5</v>
      </c>
      <c r="H11" s="29">
        <v>44561</v>
      </c>
      <c r="I11" s="9" t="s">
        <v>6</v>
      </c>
    </row>
    <row r="12" spans="1:14" ht="12" customHeight="1" x14ac:dyDescent="0.2">
      <c r="A12" s="12" t="str">
        <f>+A27</f>
        <v>Hushållens direktsparande</v>
      </c>
      <c r="B12" s="24">
        <f>+B27+B41+B55+B69+B83+B97</f>
        <v>-2747.9000000000015</v>
      </c>
      <c r="C12" s="24">
        <f t="shared" ref="C12:E12" si="0">+C27+C41+C55+C69+C83+C97</f>
        <v>-8497.220000000003</v>
      </c>
      <c r="D12" s="24">
        <f t="shared" si="0"/>
        <v>-7073.23</v>
      </c>
      <c r="E12" s="24">
        <f t="shared" si="0"/>
        <v>-6445.2100000000028</v>
      </c>
      <c r="F12" s="26">
        <f>SUM(B12:E12)</f>
        <v>-24763.560000000009</v>
      </c>
      <c r="G12" s="13">
        <f t="shared" ref="G12:G20" si="1">F12/$F$21*100</f>
        <v>-12.951580916967725</v>
      </c>
      <c r="H12" s="24">
        <f>+H27+H41+H55+H69+H83+H97</f>
        <v>563533.22000000009</v>
      </c>
      <c r="I12" s="14">
        <f>H12/$H$21*100</f>
        <v>8.2726122566318754</v>
      </c>
      <c r="K12" s="33"/>
      <c r="L12" s="33"/>
      <c r="M12" s="33"/>
      <c r="N12" s="33"/>
    </row>
    <row r="13" spans="1:14" ht="12" customHeight="1" x14ac:dyDescent="0.2">
      <c r="A13" s="12" t="str">
        <f t="shared" ref="A13:A20" si="2">+A28</f>
        <v>ISK</v>
      </c>
      <c r="B13" s="24">
        <f t="shared" ref="B13:C20" si="3">+B28+B42+B56+B70+B84+B98</f>
        <v>20669.169999999998</v>
      </c>
      <c r="C13" s="24">
        <f t="shared" si="3"/>
        <v>16852.460000000003</v>
      </c>
      <c r="D13" s="24">
        <f t="shared" ref="D13:E13" si="4">+D28+D42+D56+D70+D84+D98</f>
        <v>11642.87</v>
      </c>
      <c r="E13" s="24">
        <f t="shared" si="4"/>
        <v>15348.480000000001</v>
      </c>
      <c r="F13" s="26">
        <f t="shared" ref="F13:F20" si="5">SUM(B13:E13)</f>
        <v>64512.98000000001</v>
      </c>
      <c r="G13" s="13">
        <f t="shared" si="1"/>
        <v>33.740911269006567</v>
      </c>
      <c r="H13" s="24">
        <f t="shared" ref="H13" si="6">+H28+H42+H56+H70+H84+H98</f>
        <v>626579.49</v>
      </c>
      <c r="I13" s="14">
        <f>H13/$H$21*100</f>
        <v>9.1981253008086163</v>
      </c>
      <c r="K13" s="33"/>
      <c r="L13" s="33"/>
      <c r="M13" s="33"/>
      <c r="N13" s="33"/>
    </row>
    <row r="14" spans="1:14" ht="12" customHeight="1" x14ac:dyDescent="0.2">
      <c r="A14" s="12" t="str">
        <f t="shared" si="2"/>
        <v>IPS</v>
      </c>
      <c r="B14" s="24">
        <f t="shared" si="3"/>
        <v>-1002.25</v>
      </c>
      <c r="C14" s="24">
        <f t="shared" si="3"/>
        <v>-981.83000000000038</v>
      </c>
      <c r="D14" s="24">
        <f t="shared" ref="D14:E14" si="7">+D29+D43+D57+D71+D85+D99</f>
        <v>-1134.8700000000001</v>
      </c>
      <c r="E14" s="24">
        <f t="shared" si="7"/>
        <v>-1189.9500000000003</v>
      </c>
      <c r="F14" s="26">
        <f t="shared" si="5"/>
        <v>-4308.9000000000015</v>
      </c>
      <c r="G14" s="13">
        <f t="shared" si="1"/>
        <v>-2.2535962928239002</v>
      </c>
      <c r="H14" s="24">
        <f t="shared" ref="H14" si="8">+H29+H43+H57+H71+H85+H99</f>
        <v>156325.49</v>
      </c>
      <c r="I14" s="14">
        <f>H14/$H$21*100</f>
        <v>2.2948428215074581</v>
      </c>
      <c r="K14" s="33"/>
      <c r="L14" s="33"/>
      <c r="M14" s="33"/>
      <c r="N14" s="33"/>
    </row>
    <row r="15" spans="1:14" ht="12" customHeight="1" x14ac:dyDescent="0.2">
      <c r="A15" s="12" t="str">
        <f t="shared" si="2"/>
        <v>Fondförsäkring</v>
      </c>
      <c r="B15" s="24">
        <f t="shared" si="3"/>
        <v>8089.2800000000025</v>
      </c>
      <c r="C15" s="24">
        <f t="shared" si="3"/>
        <v>12586.530000000006</v>
      </c>
      <c r="D15" s="24">
        <f t="shared" ref="D15:E15" si="9">+D30+D44+D58+D72+D86+D100</f>
        <v>5489.5400000000009</v>
      </c>
      <c r="E15" s="24">
        <f t="shared" si="9"/>
        <v>5698.9599999999991</v>
      </c>
      <c r="F15" s="26">
        <f t="shared" si="5"/>
        <v>31864.310000000009</v>
      </c>
      <c r="G15" s="13">
        <f t="shared" si="1"/>
        <v>16.665341708879652</v>
      </c>
      <c r="H15" s="24">
        <f t="shared" ref="H15" si="10">+H30+H44+H58+H72+H86+H100</f>
        <v>1568909.3099999998</v>
      </c>
      <c r="I15" s="14">
        <f>H15/$H$21*100</f>
        <v>23.031434397868956</v>
      </c>
    </row>
    <row r="16" spans="1:14" ht="12" customHeight="1" x14ac:dyDescent="0.2">
      <c r="A16" s="12" t="str">
        <f t="shared" si="2"/>
        <v>PPM</v>
      </c>
      <c r="B16" s="24">
        <f t="shared" si="3"/>
        <v>-5133.949999999998</v>
      </c>
      <c r="C16" s="24">
        <f t="shared" si="3"/>
        <v>2321.8900000000003</v>
      </c>
      <c r="D16" s="24">
        <f t="shared" ref="D16:E16" si="11">+D31+D45+D59+D73+D87+D101</f>
        <v>-7086.9100000000017</v>
      </c>
      <c r="E16" s="24">
        <f t="shared" si="11"/>
        <v>37032.79</v>
      </c>
      <c r="F16" s="26">
        <f t="shared" si="5"/>
        <v>27133.82</v>
      </c>
      <c r="G16" s="13">
        <f t="shared" si="1"/>
        <v>14.191249776544126</v>
      </c>
      <c r="H16" s="24">
        <f t="shared" ref="H16" si="12">+H31+H45+H59+H73+H87+H101</f>
        <v>2060107.43</v>
      </c>
      <c r="I16" s="14">
        <f t="shared" ref="I16:I17" si="13">H16/$H$21*100</f>
        <v>30.242174499307051</v>
      </c>
      <c r="L16" s="33"/>
    </row>
    <row r="17" spans="1:14" ht="12" customHeight="1" x14ac:dyDescent="0.2">
      <c r="A17" s="12" t="str">
        <f t="shared" si="2"/>
        <v>Förvaltarregistrerat</v>
      </c>
      <c r="B17" s="24">
        <f t="shared" si="3"/>
        <v>12009.359999999999</v>
      </c>
      <c r="C17" s="24">
        <f t="shared" si="3"/>
        <v>14501.009999999998</v>
      </c>
      <c r="D17" s="24">
        <f t="shared" ref="D17:E17" si="14">+D32+D46+D60+D74+D88+D102</f>
        <v>9587.8499999999967</v>
      </c>
      <c r="E17" s="24">
        <f t="shared" si="14"/>
        <v>9176.1699999999964</v>
      </c>
      <c r="F17" s="26">
        <f t="shared" si="5"/>
        <v>45274.389999999992</v>
      </c>
      <c r="G17" s="13">
        <f t="shared" si="1"/>
        <v>23.678942993307668</v>
      </c>
      <c r="H17" s="24">
        <f t="shared" ref="H17" si="15">+H32+H46+H60+H74+H88+H102</f>
        <v>771825.16999999993</v>
      </c>
      <c r="I17" s="14">
        <f t="shared" si="13"/>
        <v>11.330317601008472</v>
      </c>
      <c r="K17" s="33"/>
      <c r="M17" s="33"/>
      <c r="N17" s="33"/>
    </row>
    <row r="18" spans="1:14" ht="12" customHeight="1" x14ac:dyDescent="0.2">
      <c r="A18" s="12" t="str">
        <f t="shared" si="2"/>
        <v>Hushållens ideella org.</v>
      </c>
      <c r="B18" s="24">
        <f t="shared" si="3"/>
        <v>261.05999999999989</v>
      </c>
      <c r="C18" s="24">
        <f t="shared" si="3"/>
        <v>136.05999999999972</v>
      </c>
      <c r="D18" s="24">
        <f t="shared" ref="D18:E18" si="16">+D33+D47+D61+D75+D89+D103</f>
        <v>928.46</v>
      </c>
      <c r="E18" s="24">
        <f t="shared" si="16"/>
        <v>1618.6499999999996</v>
      </c>
      <c r="F18" s="26">
        <f t="shared" si="5"/>
        <v>2944.2299999999996</v>
      </c>
      <c r="G18" s="13">
        <f t="shared" si="1"/>
        <v>1.5398607099772355</v>
      </c>
      <c r="H18" s="24">
        <f t="shared" ref="H18" si="17">+H33+H47+H61+H75+H89+H103</f>
        <v>136900.72999999998</v>
      </c>
      <c r="I18" s="14">
        <f>H18/$H$21*100</f>
        <v>2.0096892547698442</v>
      </c>
    </row>
    <row r="19" spans="1:14" ht="12" customHeight="1" x14ac:dyDescent="0.2">
      <c r="A19" s="12" t="str">
        <f t="shared" si="2"/>
        <v>Svenska företag</v>
      </c>
      <c r="B19" s="24">
        <f t="shared" si="3"/>
        <v>1374.7399999999948</v>
      </c>
      <c r="C19" s="24">
        <f t="shared" si="3"/>
        <v>6309.6600000000089</v>
      </c>
      <c r="D19" s="24">
        <f t="shared" ref="D19:E19" si="18">+D34+D48+D62+D76+D90+D104</f>
        <v>11883.090000000011</v>
      </c>
      <c r="E19" s="24">
        <f t="shared" si="18"/>
        <v>16656.649999999983</v>
      </c>
      <c r="F19" s="26">
        <f t="shared" si="5"/>
        <v>36224.14</v>
      </c>
      <c r="G19" s="13">
        <f t="shared" si="1"/>
        <v>18.945574883319161</v>
      </c>
      <c r="H19" s="24">
        <f t="shared" ref="H19" si="19">+H34+H48+H62+H76+H90+H104</f>
        <v>733075.06000000017</v>
      </c>
      <c r="I19" s="14">
        <f>H19/$H$21*100</f>
        <v>10.76146979655813</v>
      </c>
    </row>
    <row r="20" spans="1:14" ht="12" customHeight="1" x14ac:dyDescent="0.2">
      <c r="A20" s="16" t="str">
        <f t="shared" si="2"/>
        <v>Övriga</v>
      </c>
      <c r="B20" s="27">
        <f t="shared" si="3"/>
        <v>1154.5799999999963</v>
      </c>
      <c r="C20" s="27">
        <f t="shared" si="3"/>
        <v>4642.54</v>
      </c>
      <c r="D20" s="27">
        <f t="shared" ref="D20:E20" si="20">+D35+D49+D63+D77+D91+D105</f>
        <v>1753.0700000000027</v>
      </c>
      <c r="E20" s="27">
        <f t="shared" si="20"/>
        <v>4769.4599999999955</v>
      </c>
      <c r="F20" s="28">
        <f t="shared" si="5"/>
        <v>12319.649999999994</v>
      </c>
      <c r="G20" s="13">
        <f t="shared" si="1"/>
        <v>6.4432958687572093</v>
      </c>
      <c r="H20" s="27">
        <f t="shared" ref="H20" si="21">+H35+H49+H63+H77+H91+H105</f>
        <v>194778.83000000013</v>
      </c>
      <c r="I20" s="17">
        <f>H20/$H$21*100</f>
        <v>2.859334071539593</v>
      </c>
    </row>
    <row r="21" spans="1:14" ht="12" customHeight="1" x14ac:dyDescent="0.2">
      <c r="A21" s="18" t="s">
        <v>12</v>
      </c>
      <c r="B21" s="20">
        <f>SUM(B12:B20)</f>
        <v>34674.089999999989</v>
      </c>
      <c r="C21" s="20">
        <f t="shared" ref="C21:D21" si="22">SUM(C12:C20)</f>
        <v>47871.100000000013</v>
      </c>
      <c r="D21" s="20">
        <f t="shared" si="22"/>
        <v>25989.87000000001</v>
      </c>
      <c r="E21" s="20">
        <f>SUM(E12:E20)</f>
        <v>82665.999999999971</v>
      </c>
      <c r="F21" s="20">
        <f>SUM(B21:E21)</f>
        <v>191201.06</v>
      </c>
      <c r="G21" s="19">
        <f t="shared" ref="G21" si="23">SUM(G12:G20)</f>
        <v>99.999999999999986</v>
      </c>
      <c r="H21" s="20">
        <f>SUM(H12:H20)</f>
        <v>6812034.7300000004</v>
      </c>
      <c r="I21" s="20">
        <f>SUM(I12:I20)</f>
        <v>100</v>
      </c>
    </row>
    <row r="22" spans="1:14" ht="12" customHeight="1" thickBot="1" x14ac:dyDescent="0.25">
      <c r="A22" s="21"/>
      <c r="B22" s="21"/>
      <c r="C22" s="21"/>
      <c r="D22" s="21"/>
      <c r="E22" s="21"/>
      <c r="F22" s="21"/>
      <c r="G22" s="21"/>
      <c r="H22" s="21"/>
      <c r="I22" s="22"/>
    </row>
    <row r="23" spans="1:14" ht="10.5" customHeight="1" x14ac:dyDescent="0.2">
      <c r="A23" s="23"/>
      <c r="B23" s="23"/>
      <c r="C23" s="23"/>
      <c r="D23" s="23"/>
      <c r="E23" s="23"/>
      <c r="F23" s="23"/>
      <c r="G23" s="23"/>
      <c r="H23" s="23"/>
    </row>
    <row r="24" spans="1:14" ht="12" customHeight="1" x14ac:dyDescent="0.2">
      <c r="A24" s="3" t="s">
        <v>13</v>
      </c>
    </row>
    <row r="25" spans="1:14" ht="12" customHeight="1" x14ac:dyDescent="0.2">
      <c r="A25" s="4"/>
      <c r="B25" s="5" t="s">
        <v>1</v>
      </c>
      <c r="C25" s="5" t="s">
        <v>2</v>
      </c>
      <c r="D25" s="5" t="s">
        <v>26</v>
      </c>
      <c r="E25" s="5" t="s">
        <v>27</v>
      </c>
      <c r="F25" s="6" t="s">
        <v>3</v>
      </c>
      <c r="G25" s="7" t="s">
        <v>3</v>
      </c>
      <c r="H25" s="6" t="s">
        <v>4</v>
      </c>
      <c r="I25" s="5" t="s">
        <v>18</v>
      </c>
    </row>
    <row r="26" spans="1:14" ht="12" customHeight="1" x14ac:dyDescent="0.2">
      <c r="A26" s="8"/>
      <c r="B26" s="9"/>
      <c r="C26" s="9"/>
      <c r="D26" s="10"/>
      <c r="E26" s="10"/>
      <c r="F26" s="10" t="s">
        <v>25</v>
      </c>
      <c r="G26" s="11" t="s">
        <v>5</v>
      </c>
      <c r="H26" s="29">
        <f>H11</f>
        <v>44561</v>
      </c>
      <c r="I26" s="9" t="s">
        <v>6</v>
      </c>
    </row>
    <row r="27" spans="1:14" ht="12" customHeight="1" x14ac:dyDescent="0.2">
      <c r="A27" s="12" t="s">
        <v>19</v>
      </c>
      <c r="B27" s="24">
        <v>-1684.6599999999999</v>
      </c>
      <c r="C27" s="24">
        <v>-6955.6000000000022</v>
      </c>
      <c r="D27" s="25">
        <v>-5337.869999999999</v>
      </c>
      <c r="E27" s="25">
        <v>-5887.3700000000026</v>
      </c>
      <c r="F27" s="26">
        <f>SUM(B27:E27)</f>
        <v>-19865.500000000004</v>
      </c>
      <c r="G27" s="13">
        <f t="shared" ref="G27:G35" si="24">F27/$F$36*100</f>
        <v>-23.781021391008096</v>
      </c>
      <c r="H27" s="25">
        <v>387549.25000000006</v>
      </c>
      <c r="I27" s="14">
        <f>H27/$H$36*100</f>
        <v>8.6073871211176289</v>
      </c>
    </row>
    <row r="28" spans="1:14" ht="12" customHeight="1" x14ac:dyDescent="0.2">
      <c r="A28" s="15" t="s">
        <v>20</v>
      </c>
      <c r="B28" s="24">
        <v>13020.119999999999</v>
      </c>
      <c r="C28" s="24">
        <v>8930.9600000000028</v>
      </c>
      <c r="D28" s="25">
        <v>3190.6500000000015</v>
      </c>
      <c r="E28" s="25">
        <v>6542.9000000000015</v>
      </c>
      <c r="F28" s="26">
        <f t="shared" ref="F28:F35" si="25">SUM(B28:E28)</f>
        <v>31684.630000000005</v>
      </c>
      <c r="G28" s="13">
        <f t="shared" si="24"/>
        <v>37.92972056057873</v>
      </c>
      <c r="H28" s="25">
        <v>300741.83</v>
      </c>
      <c r="I28" s="14">
        <f t="shared" ref="I28:I35" si="26">H28/$H$36*100</f>
        <v>6.6794126277456272</v>
      </c>
    </row>
    <row r="29" spans="1:14" ht="12" customHeight="1" x14ac:dyDescent="0.2">
      <c r="A29" s="15" t="s">
        <v>7</v>
      </c>
      <c r="B29" s="24">
        <v>-497.09999999999991</v>
      </c>
      <c r="C29" s="24">
        <v>-696.44000000000028</v>
      </c>
      <c r="D29" s="25">
        <v>-959.84000000000015</v>
      </c>
      <c r="E29" s="25">
        <v>-877.04000000000019</v>
      </c>
      <c r="F29" s="26">
        <f t="shared" si="25"/>
        <v>-3030.42</v>
      </c>
      <c r="G29" s="13">
        <f t="shared" si="24"/>
        <v>-3.6277205629729297</v>
      </c>
      <c r="H29" s="25">
        <v>96197.06</v>
      </c>
      <c r="I29" s="14">
        <f t="shared" si="26"/>
        <v>2.1365164178059426</v>
      </c>
    </row>
    <row r="30" spans="1:14" ht="10.5" customHeight="1" x14ac:dyDescent="0.2">
      <c r="A30" s="15" t="s">
        <v>8</v>
      </c>
      <c r="B30" s="24">
        <v>10384.400000000001</v>
      </c>
      <c r="C30" s="24">
        <v>9505.0000000000036</v>
      </c>
      <c r="D30" s="25">
        <v>-5158.1899999999987</v>
      </c>
      <c r="E30" s="25">
        <v>3498.7299999999996</v>
      </c>
      <c r="F30" s="26">
        <f t="shared" si="25"/>
        <v>18229.940000000006</v>
      </c>
      <c r="G30" s="13">
        <f t="shared" si="24"/>
        <v>21.823089934650231</v>
      </c>
      <c r="H30" s="25">
        <v>954994.19</v>
      </c>
      <c r="I30" s="14">
        <f t="shared" si="26"/>
        <v>21.210219583054698</v>
      </c>
    </row>
    <row r="31" spans="1:14" ht="12" customHeight="1" x14ac:dyDescent="0.2">
      <c r="A31" s="15" t="s">
        <v>21</v>
      </c>
      <c r="B31" s="24">
        <v>-123.26999999999862</v>
      </c>
      <c r="C31" s="24">
        <v>1289.9400000000005</v>
      </c>
      <c r="D31" s="25">
        <v>-7033.130000000001</v>
      </c>
      <c r="E31" s="25">
        <v>7098.35</v>
      </c>
      <c r="F31" s="26">
        <f t="shared" si="25"/>
        <v>1231.8900000000012</v>
      </c>
      <c r="G31" s="13">
        <f t="shared" si="24"/>
        <v>1.4746974625037872</v>
      </c>
      <c r="H31" s="25">
        <v>1604318.39</v>
      </c>
      <c r="I31" s="14">
        <f t="shared" si="26"/>
        <v>35.631573143950526</v>
      </c>
    </row>
    <row r="32" spans="1:14" ht="12" customHeight="1" x14ac:dyDescent="0.2">
      <c r="A32" s="15" t="s">
        <v>22</v>
      </c>
      <c r="B32" s="24">
        <v>16241.169999999998</v>
      </c>
      <c r="C32" s="24">
        <v>13864.439999999999</v>
      </c>
      <c r="D32" s="25">
        <v>3091.9199999999983</v>
      </c>
      <c r="E32" s="25">
        <v>7747.0599999999977</v>
      </c>
      <c r="F32" s="26">
        <f t="shared" si="25"/>
        <v>40944.589999999997</v>
      </c>
      <c r="G32" s="13">
        <f t="shared" si="24"/>
        <v>49.014833285648777</v>
      </c>
      <c r="H32" s="25">
        <v>503624.92</v>
      </c>
      <c r="I32" s="14">
        <f t="shared" si="26"/>
        <v>11.185403275278937</v>
      </c>
    </row>
    <row r="33" spans="1:9" ht="12" customHeight="1" x14ac:dyDescent="0.2">
      <c r="A33" s="15" t="s">
        <v>9</v>
      </c>
      <c r="B33" s="24">
        <v>271.71000000000004</v>
      </c>
      <c r="C33" s="24">
        <v>-551.90000000000009</v>
      </c>
      <c r="D33" s="25">
        <v>-802.99</v>
      </c>
      <c r="E33" s="25">
        <v>750.31</v>
      </c>
      <c r="F33" s="26">
        <f t="shared" si="25"/>
        <v>-332.87000000000012</v>
      </c>
      <c r="G33" s="13">
        <f t="shared" si="24"/>
        <v>-0.39847920215574062</v>
      </c>
      <c r="H33" s="25">
        <v>66862.92</v>
      </c>
      <c r="I33" s="14">
        <f t="shared" si="26"/>
        <v>1.4850113540106664</v>
      </c>
    </row>
    <row r="34" spans="1:9" ht="12" customHeight="1" x14ac:dyDescent="0.2">
      <c r="A34" s="15" t="s">
        <v>10</v>
      </c>
      <c r="B34" s="24">
        <v>7482.3599999999933</v>
      </c>
      <c r="C34" s="24">
        <v>1293.690000000006</v>
      </c>
      <c r="D34" s="25">
        <v>1806.9500000000044</v>
      </c>
      <c r="E34" s="25">
        <v>2847.5199999999895</v>
      </c>
      <c r="F34" s="26">
        <f t="shared" si="25"/>
        <v>13430.519999999993</v>
      </c>
      <c r="G34" s="13">
        <f t="shared" si="24"/>
        <v>16.077696680796446</v>
      </c>
      <c r="H34" s="25">
        <v>464171.66000000009</v>
      </c>
      <c r="I34" s="14">
        <f t="shared" si="26"/>
        <v>10.309154690073045</v>
      </c>
    </row>
    <row r="35" spans="1:9" ht="10.5" customHeight="1" x14ac:dyDescent="0.2">
      <c r="A35" s="16" t="s">
        <v>11</v>
      </c>
      <c r="B35" s="27">
        <v>1073.4199999999964</v>
      </c>
      <c r="C35" s="27">
        <v>364.48999999999978</v>
      </c>
      <c r="D35" s="32">
        <v>-742.90999999999804</v>
      </c>
      <c r="E35" s="32">
        <v>547.31999999999789</v>
      </c>
      <c r="F35" s="28">
        <f t="shared" si="25"/>
        <v>1242.3199999999961</v>
      </c>
      <c r="G35" s="13">
        <f t="shared" si="24"/>
        <v>1.4871832319587766</v>
      </c>
      <c r="H35" s="31">
        <v>124058.89000000013</v>
      </c>
      <c r="I35" s="17">
        <f t="shared" si="26"/>
        <v>2.7553217869629463</v>
      </c>
    </row>
    <row r="36" spans="1:9" ht="12" customHeight="1" x14ac:dyDescent="0.2">
      <c r="A36" s="18" t="s">
        <v>12</v>
      </c>
      <c r="B36" s="20">
        <v>46168.149999999994</v>
      </c>
      <c r="C36" s="20">
        <v>27044.580000000009</v>
      </c>
      <c r="D36" s="20">
        <v>-11945.409999999993</v>
      </c>
      <c r="E36" s="20">
        <v>22267.779999999984</v>
      </c>
      <c r="F36" s="20">
        <f>SUM(B36:E36)</f>
        <v>83535.100000000006</v>
      </c>
      <c r="G36" s="19">
        <f t="shared" ref="G36" si="27">SUM(G27:G35)</f>
        <v>99.999999999999986</v>
      </c>
      <c r="H36" s="20">
        <v>4502519.1099999994</v>
      </c>
      <c r="I36" s="20">
        <f>SUM(I27:I35)</f>
        <v>100.00000000000003</v>
      </c>
    </row>
    <row r="37" spans="1:9" ht="12" customHeight="1" x14ac:dyDescent="0.2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2">
      <c r="A38" s="3" t="s">
        <v>14</v>
      </c>
    </row>
    <row r="39" spans="1:9" ht="12" customHeight="1" x14ac:dyDescent="0.2">
      <c r="A39" s="4"/>
      <c r="B39" s="5" t="s">
        <v>1</v>
      </c>
      <c r="C39" s="5" t="s">
        <v>2</v>
      </c>
      <c r="D39" s="6" t="s">
        <v>26</v>
      </c>
      <c r="E39" s="6" t="s">
        <v>27</v>
      </c>
      <c r="F39" s="6" t="s">
        <v>3</v>
      </c>
      <c r="G39" s="7" t="s">
        <v>3</v>
      </c>
      <c r="H39" s="6" t="s">
        <v>4</v>
      </c>
      <c r="I39" s="5" t="s">
        <v>18</v>
      </c>
    </row>
    <row r="40" spans="1:9" ht="12" customHeight="1" x14ac:dyDescent="0.2">
      <c r="A40" s="8"/>
      <c r="B40" s="9"/>
      <c r="C40" s="9"/>
      <c r="D40" s="10"/>
      <c r="E40" s="10"/>
      <c r="F40" s="10" t="s">
        <v>25</v>
      </c>
      <c r="G40" s="11" t="s">
        <v>5</v>
      </c>
      <c r="H40" s="29">
        <v>44561</v>
      </c>
      <c r="I40" s="9" t="s">
        <v>6</v>
      </c>
    </row>
    <row r="41" spans="1:9" ht="12" customHeight="1" x14ac:dyDescent="0.2">
      <c r="A41" s="12" t="s">
        <v>19</v>
      </c>
      <c r="B41" s="24">
        <v>191.30000000000018</v>
      </c>
      <c r="C41" s="24">
        <v>42.869999999998981</v>
      </c>
      <c r="D41" s="25">
        <v>-373.3100000000004</v>
      </c>
      <c r="E41" s="25">
        <v>-487.52000000000044</v>
      </c>
      <c r="F41" s="26">
        <f>SUM(B41:E41)</f>
        <v>-626.66000000000167</v>
      </c>
      <c r="G41" s="13">
        <f t="shared" ref="G41:G49" si="28">F41/$F$50*100</f>
        <v>-1.509671597162016</v>
      </c>
      <c r="H41" s="25">
        <v>109696.83999999997</v>
      </c>
      <c r="I41" s="14">
        <f>+H41/$H$50*100</f>
        <v>7.7031975433493427</v>
      </c>
    </row>
    <row r="42" spans="1:9" ht="12" customHeight="1" x14ac:dyDescent="0.2">
      <c r="A42" s="15" t="s">
        <v>20</v>
      </c>
      <c r="B42" s="24">
        <v>7633.2699999999995</v>
      </c>
      <c r="C42" s="24">
        <v>7096.52</v>
      </c>
      <c r="D42" s="25">
        <v>6091.5700000000006</v>
      </c>
      <c r="E42" s="25">
        <v>6895.869999999999</v>
      </c>
      <c r="F42" s="26">
        <f t="shared" ref="F42:F49" si="29">SUM(B42:E42)</f>
        <v>27717.23</v>
      </c>
      <c r="G42" s="13">
        <f t="shared" si="28"/>
        <v>66.77291495070186</v>
      </c>
      <c r="H42" s="25">
        <v>267592.45</v>
      </c>
      <c r="I42" s="14">
        <f t="shared" ref="I42:I49" si="30">+H42/$H$50*100</f>
        <v>18.791038132537203</v>
      </c>
    </row>
    <row r="43" spans="1:9" ht="12" customHeight="1" x14ac:dyDescent="0.2">
      <c r="A43" s="15" t="s">
        <v>7</v>
      </c>
      <c r="B43" s="24">
        <v>-280.63</v>
      </c>
      <c r="C43" s="24">
        <v>-178.84000000000003</v>
      </c>
      <c r="D43" s="25">
        <v>-219.97000000000003</v>
      </c>
      <c r="E43" s="25">
        <v>-185.71000000000004</v>
      </c>
      <c r="F43" s="26">
        <f t="shared" si="29"/>
        <v>-865.15000000000009</v>
      </c>
      <c r="G43" s="13">
        <f t="shared" si="28"/>
        <v>-2.084212144200547</v>
      </c>
      <c r="H43" s="25">
        <v>55859.93</v>
      </c>
      <c r="I43" s="14">
        <f t="shared" si="30"/>
        <v>3.9226296358916661</v>
      </c>
    </row>
    <row r="44" spans="1:9" ht="12" customHeight="1" x14ac:dyDescent="0.2">
      <c r="A44" s="15" t="s">
        <v>8</v>
      </c>
      <c r="B44" s="24">
        <v>-833.44000000000051</v>
      </c>
      <c r="C44" s="24">
        <v>1515.2800000000007</v>
      </c>
      <c r="D44" s="25">
        <v>799.72999999999956</v>
      </c>
      <c r="E44" s="25">
        <v>390.73999999999978</v>
      </c>
      <c r="F44" s="26">
        <f t="shared" si="29"/>
        <v>1872.3099999999995</v>
      </c>
      <c r="G44" s="13">
        <f t="shared" si="28"/>
        <v>4.5105371781865857</v>
      </c>
      <c r="H44" s="25">
        <v>462610.2</v>
      </c>
      <c r="I44" s="14">
        <f t="shared" si="30"/>
        <v>32.485691986827966</v>
      </c>
    </row>
    <row r="45" spans="1:9" ht="12" customHeight="1" x14ac:dyDescent="0.2">
      <c r="A45" s="15" t="s">
        <v>21</v>
      </c>
      <c r="B45" s="24">
        <v>-1995.11</v>
      </c>
      <c r="C45" s="24">
        <v>1505.7800000000002</v>
      </c>
      <c r="D45" s="25">
        <v>-826.18000000000006</v>
      </c>
      <c r="E45" s="25">
        <v>6696.59</v>
      </c>
      <c r="F45" s="26">
        <f t="shared" si="29"/>
        <v>5381.08</v>
      </c>
      <c r="G45" s="13">
        <f t="shared" si="28"/>
        <v>12.963430948291832</v>
      </c>
      <c r="H45" s="25">
        <v>341123.48</v>
      </c>
      <c r="I45" s="14">
        <f t="shared" si="30"/>
        <v>23.954578391818572</v>
      </c>
    </row>
    <row r="46" spans="1:9" ht="12" customHeight="1" x14ac:dyDescent="0.2">
      <c r="A46" s="15" t="s">
        <v>22</v>
      </c>
      <c r="B46" s="24">
        <v>81.200000000000273</v>
      </c>
      <c r="C46" s="24">
        <v>337.53999999999996</v>
      </c>
      <c r="D46" s="25">
        <v>2500.4299999999998</v>
      </c>
      <c r="E46" s="25">
        <v>1812.5499999999997</v>
      </c>
      <c r="F46" s="26">
        <f t="shared" si="29"/>
        <v>4731.7199999999993</v>
      </c>
      <c r="G46" s="13">
        <f t="shared" si="28"/>
        <v>11.399073324806807</v>
      </c>
      <c r="H46" s="25">
        <v>94133.39</v>
      </c>
      <c r="I46" s="14">
        <f t="shared" si="30"/>
        <v>6.6102915872065751</v>
      </c>
    </row>
    <row r="47" spans="1:9" ht="10.5" customHeight="1" x14ac:dyDescent="0.2">
      <c r="A47" s="15" t="s">
        <v>9</v>
      </c>
      <c r="B47" s="24">
        <v>268.28999999999996</v>
      </c>
      <c r="C47" s="24">
        <v>144.29999999999995</v>
      </c>
      <c r="D47" s="25">
        <v>290.99</v>
      </c>
      <c r="E47" s="25">
        <v>78.5</v>
      </c>
      <c r="F47" s="26">
        <f t="shared" si="29"/>
        <v>782.07999999999993</v>
      </c>
      <c r="G47" s="13">
        <f t="shared" si="28"/>
        <v>1.8840901967709223</v>
      </c>
      <c r="H47" s="25">
        <v>35147.480000000003</v>
      </c>
      <c r="I47" s="14">
        <f t="shared" si="30"/>
        <v>2.4681475017048826</v>
      </c>
    </row>
    <row r="48" spans="1:9" ht="12" customHeight="1" x14ac:dyDescent="0.2">
      <c r="A48" s="15" t="s">
        <v>10</v>
      </c>
      <c r="B48" s="24">
        <v>274.23000000000138</v>
      </c>
      <c r="C48" s="24">
        <v>511.3100000000004</v>
      </c>
      <c r="D48" s="25">
        <v>610.29000000000315</v>
      </c>
      <c r="E48" s="25">
        <v>518.29000000000042</v>
      </c>
      <c r="F48" s="26">
        <f t="shared" si="29"/>
        <v>1914.1200000000053</v>
      </c>
      <c r="G48" s="13">
        <f t="shared" si="28"/>
        <v>4.6112606478150164</v>
      </c>
      <c r="H48" s="25">
        <v>50565.159999999989</v>
      </c>
      <c r="I48" s="14">
        <f t="shared" si="30"/>
        <v>3.5508171091443148</v>
      </c>
    </row>
    <row r="49" spans="1:9" ht="12" customHeight="1" x14ac:dyDescent="0.2">
      <c r="A49" s="16" t="s">
        <v>11</v>
      </c>
      <c r="B49" s="27">
        <v>33.290000000000191</v>
      </c>
      <c r="C49" s="27">
        <v>65.279999999999745</v>
      </c>
      <c r="D49" s="32">
        <v>236.28999999999996</v>
      </c>
      <c r="E49" s="32">
        <v>268.10000000000105</v>
      </c>
      <c r="F49" s="28">
        <f t="shared" si="29"/>
        <v>602.96000000000095</v>
      </c>
      <c r="G49" s="13">
        <f t="shared" si="28"/>
        <v>1.4525764947895321</v>
      </c>
      <c r="H49" s="31">
        <v>7314</v>
      </c>
      <c r="I49" s="17">
        <f t="shared" si="30"/>
        <v>0.51360811151950325</v>
      </c>
    </row>
    <row r="50" spans="1:9" ht="12" customHeight="1" x14ac:dyDescent="0.2">
      <c r="A50" s="18" t="s">
        <v>12</v>
      </c>
      <c r="B50" s="20">
        <v>5372.4000000000015</v>
      </c>
      <c r="C50" s="20">
        <v>11040.04</v>
      </c>
      <c r="D50" s="20">
        <v>9109.84</v>
      </c>
      <c r="E50" s="20">
        <v>15987.409999999998</v>
      </c>
      <c r="F50" s="20">
        <f>SUM(B50:E50)</f>
        <v>41509.69</v>
      </c>
      <c r="G50" s="19">
        <f t="shared" ref="G50" si="31">SUM(G41:G49)</f>
        <v>99.999999999999986</v>
      </c>
      <c r="H50" s="20">
        <v>1424042.9299999997</v>
      </c>
      <c r="I50" s="20">
        <f>SUM(I41:I49)</f>
        <v>100.00000000000003</v>
      </c>
    </row>
    <row r="51" spans="1:9" ht="12" customHeight="1" x14ac:dyDescent="0.2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2">
      <c r="A52" s="3" t="s">
        <v>23</v>
      </c>
    </row>
    <row r="53" spans="1:9" ht="12" customHeight="1" x14ac:dyDescent="0.2">
      <c r="A53" s="4"/>
      <c r="B53" s="5" t="s">
        <v>1</v>
      </c>
      <c r="C53" s="5" t="s">
        <v>2</v>
      </c>
      <c r="D53" s="6" t="s">
        <v>26</v>
      </c>
      <c r="E53" s="6" t="s">
        <v>27</v>
      </c>
      <c r="F53" s="6" t="s">
        <v>3</v>
      </c>
      <c r="G53" s="7" t="s">
        <v>3</v>
      </c>
      <c r="H53" s="6" t="s">
        <v>4</v>
      </c>
      <c r="I53" s="5" t="s">
        <v>18</v>
      </c>
    </row>
    <row r="54" spans="1:9" ht="12" customHeight="1" x14ac:dyDescent="0.2">
      <c r="A54" s="8"/>
      <c r="B54" s="9"/>
      <c r="C54" s="9"/>
      <c r="D54" s="10"/>
      <c r="E54" s="10"/>
      <c r="F54" s="10" t="s">
        <v>25</v>
      </c>
      <c r="G54" s="11" t="s">
        <v>5</v>
      </c>
      <c r="H54" s="29">
        <v>44561</v>
      </c>
      <c r="I54" s="9" t="s">
        <v>6</v>
      </c>
    </row>
    <row r="55" spans="1:9" ht="12" customHeight="1" x14ac:dyDescent="0.2">
      <c r="A55" s="12" t="s">
        <v>19</v>
      </c>
      <c r="B55" s="24">
        <v>-909.26000000000113</v>
      </c>
      <c r="C55" s="24">
        <v>-1099.0799999999995</v>
      </c>
      <c r="D55" s="25">
        <v>-821.60999999999922</v>
      </c>
      <c r="E55" s="25">
        <v>-547.04000000000087</v>
      </c>
      <c r="F55" s="26">
        <f>SUM(B55:E55)</f>
        <v>-3376.9900000000007</v>
      </c>
      <c r="G55" s="13">
        <f t="shared" ref="G55:G63" si="32">F55/$F$64*100</f>
        <v>-8.4112859516911325</v>
      </c>
      <c r="H55" s="25">
        <v>30603.099999999991</v>
      </c>
      <c r="I55" s="14">
        <f>+H55/$H$64*100</f>
        <v>5.5338180310163656</v>
      </c>
    </row>
    <row r="56" spans="1:9" ht="12" customHeight="1" x14ac:dyDescent="0.2">
      <c r="A56" s="15" t="s">
        <v>20</v>
      </c>
      <c r="B56" s="24">
        <v>503.48999999999978</v>
      </c>
      <c r="C56" s="24">
        <v>547.94999999999982</v>
      </c>
      <c r="D56" s="25">
        <v>810.90000000000009</v>
      </c>
      <c r="E56" s="25">
        <v>-72.049999999999272</v>
      </c>
      <c r="F56" s="26">
        <f t="shared" ref="F56:F63" si="33">SUM(B56:E56)</f>
        <v>1790.2900000000004</v>
      </c>
      <c r="G56" s="13">
        <f t="shared" si="32"/>
        <v>4.4591903222849689</v>
      </c>
      <c r="H56" s="25">
        <v>49436.2</v>
      </c>
      <c r="I56" s="14">
        <f t="shared" ref="I56:I63" si="34">+H56/$H$64*100</f>
        <v>8.9393210146988817</v>
      </c>
    </row>
    <row r="57" spans="1:9" ht="12" customHeight="1" x14ac:dyDescent="0.2">
      <c r="A57" s="15" t="s">
        <v>7</v>
      </c>
      <c r="B57" s="24">
        <v>-141.01</v>
      </c>
      <c r="C57" s="24">
        <v>-81.920000000000016</v>
      </c>
      <c r="D57" s="25">
        <v>-3.5100000000000051</v>
      </c>
      <c r="E57" s="25">
        <v>-69.349999999999994</v>
      </c>
      <c r="F57" s="26">
        <f t="shared" si="33"/>
        <v>-295.78999999999996</v>
      </c>
      <c r="G57" s="13">
        <f t="shared" si="32"/>
        <v>-0.73674315637615728</v>
      </c>
      <c r="H57" s="25">
        <v>2438.0700000000002</v>
      </c>
      <c r="I57" s="14">
        <f t="shared" si="34"/>
        <v>0.44086500148285879</v>
      </c>
    </row>
    <row r="58" spans="1:9" ht="12" customHeight="1" x14ac:dyDescent="0.2">
      <c r="A58" s="15" t="s">
        <v>8</v>
      </c>
      <c r="B58" s="24">
        <v>-416.88999999999942</v>
      </c>
      <c r="C58" s="24">
        <v>1854.6100000000006</v>
      </c>
      <c r="D58" s="25">
        <v>4754.34</v>
      </c>
      <c r="E58" s="25">
        <v>1288.8799999999992</v>
      </c>
      <c r="F58" s="26">
        <f t="shared" si="33"/>
        <v>7480.9400000000005</v>
      </c>
      <c r="G58" s="13">
        <f t="shared" si="32"/>
        <v>18.633257879781773</v>
      </c>
      <c r="H58" s="25">
        <v>86716.28</v>
      </c>
      <c r="I58" s="14">
        <f t="shared" si="34"/>
        <v>15.680506675685274</v>
      </c>
    </row>
    <row r="59" spans="1:9" ht="12" customHeight="1" x14ac:dyDescent="0.2">
      <c r="A59" s="15" t="s">
        <v>21</v>
      </c>
      <c r="B59" s="24">
        <v>-2520.13</v>
      </c>
      <c r="C59" s="24">
        <v>-552.27</v>
      </c>
      <c r="D59" s="25">
        <v>-115.88</v>
      </c>
      <c r="E59" s="25">
        <v>22694.99</v>
      </c>
      <c r="F59" s="26">
        <f t="shared" si="33"/>
        <v>19506.710000000003</v>
      </c>
      <c r="G59" s="13">
        <f t="shared" si="32"/>
        <v>48.586615828507909</v>
      </c>
      <c r="H59" s="25">
        <v>104150.12</v>
      </c>
      <c r="I59" s="14">
        <f t="shared" si="34"/>
        <v>18.832987899543458</v>
      </c>
    </row>
    <row r="60" spans="1:9" ht="12" customHeight="1" x14ac:dyDescent="0.2">
      <c r="A60" s="15" t="s">
        <v>22</v>
      </c>
      <c r="B60" s="24">
        <v>-2265.9300000000003</v>
      </c>
      <c r="C60" s="24">
        <v>1309.6399999999994</v>
      </c>
      <c r="D60" s="25">
        <v>2425.6099999999997</v>
      </c>
      <c r="E60" s="25">
        <v>-1188.4799999999996</v>
      </c>
      <c r="F60" s="26">
        <f t="shared" si="33"/>
        <v>280.83999999999924</v>
      </c>
      <c r="G60" s="13">
        <f t="shared" si="32"/>
        <v>0.69950623089583652</v>
      </c>
      <c r="H60" s="25">
        <v>88452.56</v>
      </c>
      <c r="I60" s="14">
        <f t="shared" si="34"/>
        <v>15.994470214375573</v>
      </c>
    </row>
    <row r="61" spans="1:9" ht="12" customHeight="1" x14ac:dyDescent="0.2">
      <c r="A61" s="15" t="s">
        <v>9</v>
      </c>
      <c r="B61" s="24">
        <v>-25.450000000000045</v>
      </c>
      <c r="C61" s="24">
        <v>503.81999999999994</v>
      </c>
      <c r="D61" s="25">
        <v>738.24</v>
      </c>
      <c r="E61" s="25">
        <v>125.41999999999985</v>
      </c>
      <c r="F61" s="26">
        <f t="shared" si="33"/>
        <v>1342.0299999999997</v>
      </c>
      <c r="G61" s="13">
        <f t="shared" si="32"/>
        <v>3.3426803412944803</v>
      </c>
      <c r="H61" s="25">
        <v>25293.279999999999</v>
      </c>
      <c r="I61" s="14">
        <f t="shared" si="34"/>
        <v>4.5736676652870356</v>
      </c>
    </row>
    <row r="62" spans="1:9" ht="12" customHeight="1" x14ac:dyDescent="0.2">
      <c r="A62" s="15" t="s">
        <v>10</v>
      </c>
      <c r="B62" s="24">
        <v>2130.7099999999991</v>
      </c>
      <c r="C62" s="24">
        <v>-1195.1499999999978</v>
      </c>
      <c r="D62" s="25">
        <v>788.96</v>
      </c>
      <c r="E62" s="25">
        <v>2318.8199999999961</v>
      </c>
      <c r="F62" s="26">
        <f t="shared" si="33"/>
        <v>4043.3399999999974</v>
      </c>
      <c r="G62" s="13">
        <f t="shared" si="32"/>
        <v>10.071006707129957</v>
      </c>
      <c r="H62" s="25">
        <v>125057.91</v>
      </c>
      <c r="I62" s="14">
        <f t="shared" si="34"/>
        <v>22.61364754809879</v>
      </c>
    </row>
    <row r="63" spans="1:9" ht="12" customHeight="1" x14ac:dyDescent="0.2">
      <c r="A63" s="16" t="s">
        <v>11</v>
      </c>
      <c r="B63" s="27">
        <v>2034.6799999999998</v>
      </c>
      <c r="C63" s="27">
        <v>3881.8800000000006</v>
      </c>
      <c r="D63" s="32">
        <v>1865.3600000000006</v>
      </c>
      <c r="E63" s="32">
        <v>1595.0299999999975</v>
      </c>
      <c r="F63" s="28">
        <f t="shared" si="33"/>
        <v>9376.9499999999989</v>
      </c>
      <c r="G63" s="13">
        <f t="shared" si="32"/>
        <v>23.355771798172377</v>
      </c>
      <c r="H63" s="31">
        <v>40872.110000000015</v>
      </c>
      <c r="I63" s="17">
        <f t="shared" si="34"/>
        <v>7.3907159498117654</v>
      </c>
    </row>
    <row r="64" spans="1:9" ht="12" customHeight="1" x14ac:dyDescent="0.2">
      <c r="A64" s="18" t="s">
        <v>12</v>
      </c>
      <c r="B64" s="20">
        <v>-1609.7900000000022</v>
      </c>
      <c r="C64" s="20">
        <v>5169.4800000000032</v>
      </c>
      <c r="D64" s="20">
        <v>10442.41</v>
      </c>
      <c r="E64" s="20">
        <v>26146.219999999994</v>
      </c>
      <c r="F64" s="20">
        <f>SUM(B64:E64)</f>
        <v>40148.319999999992</v>
      </c>
      <c r="G64" s="19">
        <f t="shared" ref="G64" si="35">SUM(G55:G63)</f>
        <v>100</v>
      </c>
      <c r="H64" s="20">
        <v>553019.63</v>
      </c>
      <c r="I64" s="20">
        <f>SUM(I55:I63)</f>
        <v>99.999999999999986</v>
      </c>
    </row>
    <row r="65" spans="1:9" ht="12" customHeight="1" x14ac:dyDescent="0.2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2">
      <c r="A66" s="3" t="s">
        <v>24</v>
      </c>
    </row>
    <row r="67" spans="1:9" ht="12" customHeight="1" x14ac:dyDescent="0.2">
      <c r="A67" s="4"/>
      <c r="B67" s="5" t="s">
        <v>1</v>
      </c>
      <c r="C67" s="5" t="s">
        <v>2</v>
      </c>
      <c r="D67" s="6" t="s">
        <v>26</v>
      </c>
      <c r="E67" s="6" t="s">
        <v>27</v>
      </c>
      <c r="F67" s="6" t="s">
        <v>3</v>
      </c>
      <c r="G67" s="7" t="s">
        <v>3</v>
      </c>
      <c r="H67" s="6" t="s">
        <v>4</v>
      </c>
      <c r="I67" s="5" t="s">
        <v>18</v>
      </c>
    </row>
    <row r="68" spans="1:9" ht="12" customHeight="1" x14ac:dyDescent="0.2">
      <c r="A68" s="8"/>
      <c r="B68" s="9"/>
      <c r="C68" s="9"/>
      <c r="D68" s="10"/>
      <c r="E68" s="10"/>
      <c r="F68" s="10" t="s">
        <v>25</v>
      </c>
      <c r="G68" s="11" t="s">
        <v>5</v>
      </c>
      <c r="H68" s="29">
        <v>44561</v>
      </c>
      <c r="I68" s="9" t="s">
        <v>6</v>
      </c>
    </row>
    <row r="69" spans="1:9" ht="12" customHeight="1" x14ac:dyDescent="0.2">
      <c r="A69" s="12" t="s">
        <v>19</v>
      </c>
      <c r="B69" s="24">
        <v>-361.08000000000027</v>
      </c>
      <c r="C69" s="24">
        <v>-332.85000000000014</v>
      </c>
      <c r="D69" s="25">
        <v>-553.72000000000025</v>
      </c>
      <c r="E69" s="25">
        <v>264.29000000000042</v>
      </c>
      <c r="F69" s="26">
        <f>SUM(B69:E69)</f>
        <v>-983.36000000000013</v>
      </c>
      <c r="G69" s="13">
        <f t="shared" ref="G69:G77" si="36">F69/$F$78*100</f>
        <v>-4.3335287040750226</v>
      </c>
      <c r="H69" s="25">
        <v>31072.400000000001</v>
      </c>
      <c r="I69" s="14">
        <f>+H69/$H$78*100</f>
        <v>11.08029842961828</v>
      </c>
    </row>
    <row r="70" spans="1:9" ht="12" customHeight="1" x14ac:dyDescent="0.2">
      <c r="A70" s="15" t="s">
        <v>20</v>
      </c>
      <c r="B70" s="24">
        <v>2.2700000000000955</v>
      </c>
      <c r="C70" s="24">
        <v>243.11</v>
      </c>
      <c r="D70" s="25">
        <v>1446.38</v>
      </c>
      <c r="E70" s="25">
        <v>732.75999999999988</v>
      </c>
      <c r="F70" s="26">
        <f t="shared" ref="F70:F77" si="37">SUM(B70:E70)</f>
        <v>2424.52</v>
      </c>
      <c r="G70" s="13">
        <f t="shared" si="36"/>
        <v>10.684517382854676</v>
      </c>
      <c r="H70" s="25">
        <v>3329</v>
      </c>
      <c r="I70" s="14">
        <f t="shared" ref="I70:I77" si="38">+H70/$H$78*100</f>
        <v>1.1871086067442249</v>
      </c>
    </row>
    <row r="71" spans="1:9" ht="12" customHeight="1" x14ac:dyDescent="0.2">
      <c r="A71" s="15" t="s">
        <v>7</v>
      </c>
      <c r="B71" s="24">
        <v>-76.819999999999993</v>
      </c>
      <c r="C71" s="24">
        <v>-19.190000000000012</v>
      </c>
      <c r="D71" s="25">
        <v>53.129999999999995</v>
      </c>
      <c r="E71" s="25">
        <v>-53.440000000000026</v>
      </c>
      <c r="F71" s="26">
        <f t="shared" si="37"/>
        <v>-96.320000000000036</v>
      </c>
      <c r="G71" s="13">
        <f t="shared" si="36"/>
        <v>-0.42446864299595904</v>
      </c>
      <c r="H71" s="25">
        <v>1468.46</v>
      </c>
      <c r="I71" s="14">
        <f t="shared" si="38"/>
        <v>0.52364719274846039</v>
      </c>
    </row>
    <row r="72" spans="1:9" ht="12" customHeight="1" x14ac:dyDescent="0.2">
      <c r="A72" s="15" t="s">
        <v>8</v>
      </c>
      <c r="B72" s="24">
        <v>-1029.9099999999999</v>
      </c>
      <c r="C72" s="24">
        <v>141.96000000000004</v>
      </c>
      <c r="D72" s="25">
        <v>4991.97</v>
      </c>
      <c r="E72" s="25">
        <v>535.22000000000025</v>
      </c>
      <c r="F72" s="26">
        <f t="shared" si="37"/>
        <v>4639.2400000000007</v>
      </c>
      <c r="G72" s="13">
        <f t="shared" si="36"/>
        <v>20.444475782107276</v>
      </c>
      <c r="H72" s="25">
        <v>55257.45</v>
      </c>
      <c r="I72" s="14">
        <f t="shared" si="38"/>
        <v>19.704594317133871</v>
      </c>
    </row>
    <row r="73" spans="1:9" ht="12" customHeight="1" x14ac:dyDescent="0.2">
      <c r="A73" s="15" t="s">
        <v>21</v>
      </c>
      <c r="B73" s="24">
        <v>-489.78999999999996</v>
      </c>
      <c r="C73" s="24">
        <v>80.989999999999952</v>
      </c>
      <c r="D73" s="25">
        <v>888.42</v>
      </c>
      <c r="E73" s="25">
        <v>541.37999999999988</v>
      </c>
      <c r="F73" s="26">
        <f t="shared" si="37"/>
        <v>1020.9999999999998</v>
      </c>
      <c r="G73" s="13">
        <f t="shared" si="36"/>
        <v>4.4994028706278435</v>
      </c>
      <c r="H73" s="25">
        <v>10388.34</v>
      </c>
      <c r="I73" s="14">
        <f t="shared" si="38"/>
        <v>3.7044421218940524</v>
      </c>
    </row>
    <row r="74" spans="1:9" ht="12" customHeight="1" x14ac:dyDescent="0.2">
      <c r="A74" s="15" t="s">
        <v>22</v>
      </c>
      <c r="B74" s="24">
        <v>-2050.67</v>
      </c>
      <c r="C74" s="24">
        <v>-952.47999999999956</v>
      </c>
      <c r="D74" s="25">
        <v>1750.0399999999991</v>
      </c>
      <c r="E74" s="25">
        <v>1193.369999999999</v>
      </c>
      <c r="F74" s="26">
        <f t="shared" si="37"/>
        <v>-59.740000000001601</v>
      </c>
      <c r="G74" s="13">
        <f t="shared" si="36"/>
        <v>-0.26326574680833953</v>
      </c>
      <c r="H74" s="25">
        <v>76779.009999999995</v>
      </c>
      <c r="I74" s="14">
        <f t="shared" si="38"/>
        <v>27.379099906368548</v>
      </c>
    </row>
    <row r="75" spans="1:9" ht="12" customHeight="1" x14ac:dyDescent="0.2">
      <c r="A75" s="15" t="s">
        <v>9</v>
      </c>
      <c r="B75" s="24">
        <v>-198.56000000000006</v>
      </c>
      <c r="C75" s="24">
        <v>-194.20000000000005</v>
      </c>
      <c r="D75" s="25">
        <v>771.67000000000007</v>
      </c>
      <c r="E75" s="25">
        <v>346.68999999999994</v>
      </c>
      <c r="F75" s="26">
        <f t="shared" si="37"/>
        <v>725.59999999999991</v>
      </c>
      <c r="G75" s="13">
        <f t="shared" si="36"/>
        <v>3.1976167707419823</v>
      </c>
      <c r="H75" s="25">
        <v>7469.91</v>
      </c>
      <c r="I75" s="14">
        <f t="shared" si="38"/>
        <v>2.6637411993405684</v>
      </c>
    </row>
    <row r="76" spans="1:9" ht="12" customHeight="1" x14ac:dyDescent="0.2">
      <c r="A76" s="15" t="s">
        <v>10</v>
      </c>
      <c r="B76" s="24">
        <v>-7441.2899999999991</v>
      </c>
      <c r="C76" s="24">
        <v>5233.45</v>
      </c>
      <c r="D76" s="25">
        <v>7907.5700000000033</v>
      </c>
      <c r="E76" s="25">
        <v>9160.8199999999961</v>
      </c>
      <c r="F76" s="26">
        <f t="shared" si="37"/>
        <v>14860.55</v>
      </c>
      <c r="G76" s="13">
        <f t="shared" si="36"/>
        <v>65.488346061810603</v>
      </c>
      <c r="H76" s="25">
        <v>75374.279999999984</v>
      </c>
      <c r="I76" s="14">
        <f t="shared" si="38"/>
        <v>26.878178586707442</v>
      </c>
    </row>
    <row r="77" spans="1:9" ht="12" customHeight="1" x14ac:dyDescent="0.2">
      <c r="A77" s="16" t="s">
        <v>11</v>
      </c>
      <c r="B77" s="27">
        <v>-1969.0200000000004</v>
      </c>
      <c r="C77" s="27">
        <v>-89.569999999999936</v>
      </c>
      <c r="D77" s="32">
        <v>245.93000000000006</v>
      </c>
      <c r="E77" s="32">
        <v>1973.07</v>
      </c>
      <c r="F77" s="28">
        <f t="shared" si="37"/>
        <v>160.40999999999985</v>
      </c>
      <c r="G77" s="13">
        <f t="shared" si="36"/>
        <v>0.70690422573693634</v>
      </c>
      <c r="H77" s="31">
        <v>19290.419999999998</v>
      </c>
      <c r="I77" s="17">
        <f t="shared" si="38"/>
        <v>6.878889639444556</v>
      </c>
    </row>
    <row r="78" spans="1:9" ht="12" customHeight="1" x14ac:dyDescent="0.2">
      <c r="A78" s="18" t="s">
        <v>12</v>
      </c>
      <c r="B78" s="20">
        <v>-13614.869999999999</v>
      </c>
      <c r="C78" s="20">
        <v>4111.22</v>
      </c>
      <c r="D78" s="20">
        <v>17501.390000000003</v>
      </c>
      <c r="E78" s="20">
        <v>14694.159999999994</v>
      </c>
      <c r="F78" s="20">
        <f>SUM(B78:E78)</f>
        <v>22691.9</v>
      </c>
      <c r="G78" s="19">
        <f t="shared" ref="G78" si="39">SUM(G69:G77)</f>
        <v>100</v>
      </c>
      <c r="H78" s="20">
        <v>280429.26999999996</v>
      </c>
      <c r="I78" s="20">
        <f>SUM(I69:I77)</f>
        <v>99.999999999999986</v>
      </c>
    </row>
    <row r="79" spans="1:9" ht="12" customHeight="1" x14ac:dyDescent="0.2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2">
      <c r="A80" s="3" t="s">
        <v>16</v>
      </c>
    </row>
    <row r="81" spans="1:9" ht="12" customHeight="1" x14ac:dyDescent="0.2">
      <c r="A81" s="4"/>
      <c r="B81" s="5" t="s">
        <v>1</v>
      </c>
      <c r="C81" s="5" t="s">
        <v>2</v>
      </c>
      <c r="D81" s="6" t="s">
        <v>26</v>
      </c>
      <c r="E81" s="6" t="s">
        <v>27</v>
      </c>
      <c r="F81" s="6" t="s">
        <v>3</v>
      </c>
      <c r="G81" s="7" t="s">
        <v>3</v>
      </c>
      <c r="H81" s="6" t="s">
        <v>4</v>
      </c>
      <c r="I81" s="5" t="s">
        <v>18</v>
      </c>
    </row>
    <row r="82" spans="1:9" ht="12" customHeight="1" x14ac:dyDescent="0.2">
      <c r="A82" s="8"/>
      <c r="B82" s="9"/>
      <c r="C82" s="9"/>
      <c r="D82" s="10"/>
      <c r="E82" s="10"/>
      <c r="F82" s="10" t="s">
        <v>25</v>
      </c>
      <c r="G82" s="11" t="s">
        <v>5</v>
      </c>
      <c r="H82" s="29">
        <v>44561</v>
      </c>
      <c r="I82" s="9" t="s">
        <v>6</v>
      </c>
    </row>
    <row r="83" spans="1:9" ht="12" customHeight="1" x14ac:dyDescent="0.2">
      <c r="A83" s="12" t="s">
        <v>19</v>
      </c>
      <c r="B83" s="24">
        <v>3.9300000000000637</v>
      </c>
      <c r="C83" s="24">
        <v>-148.58000000000004</v>
      </c>
      <c r="D83" s="25">
        <v>13.279999999999973</v>
      </c>
      <c r="E83" s="25">
        <v>217.08999999999978</v>
      </c>
      <c r="F83" s="26">
        <f>SUM(B83:E83)</f>
        <v>85.719999999999771</v>
      </c>
      <c r="G83" s="13">
        <f t="shared" ref="G83:G91" si="40">F83/$F$92*100</f>
        <v>62.197068640255168</v>
      </c>
      <c r="H83" s="25">
        <v>4210.7299999999996</v>
      </c>
      <c r="I83" s="14">
        <f>+H83/$H$92*100</f>
        <v>14.200841987543871</v>
      </c>
    </row>
    <row r="84" spans="1:9" ht="12" customHeight="1" x14ac:dyDescent="0.2">
      <c r="A84" s="15" t="s">
        <v>20</v>
      </c>
      <c r="B84" s="24">
        <v>-489.98</v>
      </c>
      <c r="C84" s="24">
        <v>33.919999999999987</v>
      </c>
      <c r="D84" s="25">
        <v>103.36999999999998</v>
      </c>
      <c r="E84" s="25">
        <v>1245.8600000000001</v>
      </c>
      <c r="F84" s="26">
        <f t="shared" ref="F84:F91" si="41">SUM(B84:E84)</f>
        <v>893.17000000000007</v>
      </c>
      <c r="G84" s="13">
        <f t="shared" si="40"/>
        <v>648.06994630677627</v>
      </c>
      <c r="H84" s="25">
        <v>5352.4</v>
      </c>
      <c r="I84" s="14">
        <f t="shared" ref="I84:I91" si="42">+H84/$H$92*100</f>
        <v>18.051166105195492</v>
      </c>
    </row>
    <row r="85" spans="1:9" ht="12" customHeight="1" x14ac:dyDescent="0.2">
      <c r="A85" s="15" t="s">
        <v>7</v>
      </c>
      <c r="B85" s="24">
        <v>-6.6900000000000013</v>
      </c>
      <c r="C85" s="24">
        <v>-5.4399999999999995</v>
      </c>
      <c r="D85" s="25">
        <v>-4.6800000000000006</v>
      </c>
      <c r="E85" s="25">
        <v>-3.7699999999999996</v>
      </c>
      <c r="F85" s="26">
        <f t="shared" si="41"/>
        <v>-20.580000000000002</v>
      </c>
      <c r="G85" s="13">
        <f t="shared" si="40"/>
        <v>-14.932520679146696</v>
      </c>
      <c r="H85" s="25">
        <v>308.68</v>
      </c>
      <c r="I85" s="14">
        <f t="shared" si="42"/>
        <v>1.0410346673177913</v>
      </c>
    </row>
    <row r="86" spans="1:9" ht="12" customHeight="1" x14ac:dyDescent="0.2">
      <c r="A86" s="15" t="s">
        <v>8</v>
      </c>
      <c r="B86" s="24">
        <v>-40.149999999999977</v>
      </c>
      <c r="C86" s="24">
        <v>-454.09</v>
      </c>
      <c r="D86" s="25">
        <v>70.25</v>
      </c>
      <c r="E86" s="25">
        <v>-33.879999999999995</v>
      </c>
      <c r="F86" s="26">
        <f t="shared" si="41"/>
        <v>-457.86999999999995</v>
      </c>
      <c r="G86" s="13">
        <f t="shared" si="40"/>
        <v>-332.22318966768205</v>
      </c>
      <c r="H86" s="25">
        <v>4250.43</v>
      </c>
      <c r="I86" s="14">
        <f t="shared" si="42"/>
        <v>14.334731699519111</v>
      </c>
    </row>
    <row r="87" spans="1:9" ht="12" customHeight="1" x14ac:dyDescent="0.2">
      <c r="A87" s="15" t="s">
        <v>21</v>
      </c>
      <c r="B87" s="24">
        <v>-5.65</v>
      </c>
      <c r="C87" s="24">
        <v>-2.5499999999999998</v>
      </c>
      <c r="D87" s="25">
        <v>-0.13999999999999968</v>
      </c>
      <c r="E87" s="25">
        <v>1.4800000000000004</v>
      </c>
      <c r="F87" s="26">
        <f t="shared" si="41"/>
        <v>-6.8599999999999994</v>
      </c>
      <c r="G87" s="13">
        <f t="shared" si="40"/>
        <v>-4.9775068930488979</v>
      </c>
      <c r="H87" s="25">
        <v>127.1</v>
      </c>
      <c r="I87" s="14">
        <f t="shared" si="42"/>
        <v>0.42864943053029425</v>
      </c>
    </row>
    <row r="88" spans="1:9" ht="12" customHeight="1" x14ac:dyDescent="0.2">
      <c r="A88" s="15" t="s">
        <v>22</v>
      </c>
      <c r="B88" s="24">
        <v>3.5900000000000318</v>
      </c>
      <c r="C88" s="24">
        <v>-358.85</v>
      </c>
      <c r="D88" s="25">
        <v>-210.69</v>
      </c>
      <c r="E88" s="25">
        <v>-571.81999999999994</v>
      </c>
      <c r="F88" s="26">
        <f t="shared" si="41"/>
        <v>-1137.77</v>
      </c>
      <c r="G88" s="13">
        <f t="shared" si="40"/>
        <v>-825.54781599187254</v>
      </c>
      <c r="H88" s="25">
        <v>7222.77</v>
      </c>
      <c r="I88" s="14">
        <f t="shared" si="42"/>
        <v>24.359057807641967</v>
      </c>
    </row>
    <row r="89" spans="1:9" x14ac:dyDescent="0.2">
      <c r="A89" s="15" t="s">
        <v>9</v>
      </c>
      <c r="B89" s="24">
        <v>-66.389999999999986</v>
      </c>
      <c r="C89" s="24">
        <v>-30.799999999999997</v>
      </c>
      <c r="D89" s="25">
        <v>-69.449999999999989</v>
      </c>
      <c r="E89" s="25">
        <v>241.73000000000002</v>
      </c>
      <c r="F89" s="26">
        <f t="shared" si="41"/>
        <v>75.090000000000032</v>
      </c>
      <c r="G89" s="13">
        <f t="shared" si="40"/>
        <v>54.484109708315152</v>
      </c>
      <c r="H89" s="25">
        <v>1091.81</v>
      </c>
      <c r="I89" s="14">
        <f t="shared" si="42"/>
        <v>3.6821694315285649</v>
      </c>
    </row>
    <row r="90" spans="1:9" x14ac:dyDescent="0.2">
      <c r="A90" s="15" t="s">
        <v>10</v>
      </c>
      <c r="B90" s="24">
        <v>-731.3</v>
      </c>
      <c r="C90" s="24">
        <v>-213.56999999999988</v>
      </c>
      <c r="D90" s="25">
        <v>61.729999999999961</v>
      </c>
      <c r="E90" s="25">
        <v>1357</v>
      </c>
      <c r="F90" s="26">
        <f t="shared" si="41"/>
        <v>473.86000000000013</v>
      </c>
      <c r="G90" s="13">
        <f t="shared" si="40"/>
        <v>343.82527934987633</v>
      </c>
      <c r="H90" s="25">
        <v>6194.989999999998</v>
      </c>
      <c r="I90" s="14">
        <f t="shared" si="42"/>
        <v>20.892831909054816</v>
      </c>
    </row>
    <row r="91" spans="1:9" x14ac:dyDescent="0.2">
      <c r="A91" s="16" t="s">
        <v>11</v>
      </c>
      <c r="B91" s="27">
        <v>-25.79</v>
      </c>
      <c r="C91" s="27">
        <v>76.550000000000011</v>
      </c>
      <c r="D91" s="32">
        <v>78.72999999999999</v>
      </c>
      <c r="E91" s="32">
        <v>103.57000000000001</v>
      </c>
      <c r="F91" s="28">
        <f t="shared" si="41"/>
        <v>233.06</v>
      </c>
      <c r="G91" s="13">
        <f t="shared" si="40"/>
        <v>169.10462922652715</v>
      </c>
      <c r="H91" s="31">
        <v>892.36</v>
      </c>
      <c r="I91" s="17">
        <f t="shared" si="42"/>
        <v>3.0095169616680835</v>
      </c>
    </row>
    <row r="92" spans="1:9" x14ac:dyDescent="0.2">
      <c r="A92" s="18" t="s">
        <v>12</v>
      </c>
      <c r="B92" s="20">
        <v>-1358.4299999999998</v>
      </c>
      <c r="C92" s="20">
        <v>-1103.4099999999999</v>
      </c>
      <c r="D92" s="20">
        <v>42.39999999999992</v>
      </c>
      <c r="E92" s="20">
        <v>2557.2599999999998</v>
      </c>
      <c r="F92" s="20">
        <f>SUM(B92:E92)</f>
        <v>137.82000000000016</v>
      </c>
      <c r="G92" s="19">
        <f t="shared" ref="G92" si="43">SUM(G83:G91)</f>
        <v>99.999999999999829</v>
      </c>
      <c r="H92" s="20">
        <v>29651.27</v>
      </c>
      <c r="I92" s="20">
        <f>SUM(I83:I91)</f>
        <v>99.999999999999986</v>
      </c>
    </row>
    <row r="93" spans="1:9" x14ac:dyDescent="0.2">
      <c r="A93" s="23"/>
      <c r="B93" s="23"/>
      <c r="C93" s="23"/>
      <c r="D93" s="23"/>
      <c r="E93" s="23"/>
      <c r="F93" s="23"/>
      <c r="G93" s="23"/>
      <c r="H93" s="23"/>
    </row>
    <row r="94" spans="1:9" x14ac:dyDescent="0.2">
      <c r="A94" s="3" t="s">
        <v>15</v>
      </c>
    </row>
    <row r="95" spans="1:9" x14ac:dyDescent="0.2">
      <c r="A95" s="4"/>
      <c r="B95" s="5" t="s">
        <v>1</v>
      </c>
      <c r="C95" s="5" t="s">
        <v>2</v>
      </c>
      <c r="D95" s="6" t="s">
        <v>26</v>
      </c>
      <c r="E95" s="6" t="s">
        <v>27</v>
      </c>
      <c r="F95" s="6" t="s">
        <v>3</v>
      </c>
      <c r="G95" s="7" t="s">
        <v>3</v>
      </c>
      <c r="H95" s="6" t="s">
        <v>4</v>
      </c>
      <c r="I95" s="5" t="s">
        <v>18</v>
      </c>
    </row>
    <row r="96" spans="1:9" x14ac:dyDescent="0.2">
      <c r="A96" s="8"/>
      <c r="B96" s="9"/>
      <c r="C96" s="9"/>
      <c r="D96" s="10"/>
      <c r="E96" s="10"/>
      <c r="F96" s="10" t="s">
        <v>25</v>
      </c>
      <c r="G96" s="11" t="s">
        <v>5</v>
      </c>
      <c r="H96" s="29">
        <v>44561</v>
      </c>
      <c r="I96" s="9" t="s">
        <v>6</v>
      </c>
    </row>
    <row r="97" spans="1:9" x14ac:dyDescent="0.2">
      <c r="A97" s="12" t="s">
        <v>19</v>
      </c>
      <c r="B97" s="24">
        <v>11.87</v>
      </c>
      <c r="C97" s="24">
        <v>-3.98</v>
      </c>
      <c r="D97" s="25">
        <v>0</v>
      </c>
      <c r="E97" s="25">
        <v>-4.66</v>
      </c>
      <c r="F97" s="26">
        <f>SUM(B97:E97)</f>
        <v>3.2299999999999986</v>
      </c>
      <c r="G97" s="13">
        <f t="shared" ref="G97:G105" si="44">F97/$F$106*100</f>
        <v>0.10162889406996971</v>
      </c>
      <c r="H97" s="25">
        <v>400.9</v>
      </c>
      <c r="I97" s="14">
        <f>H97/$H$106*100</f>
        <v>1.7919304575434507</v>
      </c>
    </row>
    <row r="98" spans="1:9" x14ac:dyDescent="0.2">
      <c r="A98" s="15" t="s">
        <v>20</v>
      </c>
      <c r="B98" s="24">
        <v>0</v>
      </c>
      <c r="C98" s="24">
        <v>0</v>
      </c>
      <c r="D98" s="25">
        <v>0</v>
      </c>
      <c r="E98" s="25">
        <v>3.1400000000000006</v>
      </c>
      <c r="F98" s="26">
        <f t="shared" ref="F98:F105" si="45">SUM(B98:E98)</f>
        <v>3.1400000000000006</v>
      </c>
      <c r="G98" s="13">
        <f t="shared" si="44"/>
        <v>9.8797129219722932E-2</v>
      </c>
      <c r="H98" s="25">
        <v>127.61</v>
      </c>
      <c r="I98" s="14">
        <f t="shared" ref="I98:I105" si="46">H98/$H$106*100</f>
        <v>0.57038724292122656</v>
      </c>
    </row>
    <row r="99" spans="1:9" x14ac:dyDescent="0.2">
      <c r="A99" s="15" t="s">
        <v>7</v>
      </c>
      <c r="B99" s="24">
        <v>0</v>
      </c>
      <c r="C99" s="24">
        <v>0</v>
      </c>
      <c r="D99" s="25">
        <v>0</v>
      </c>
      <c r="E99" s="25">
        <v>-0.6399999999999999</v>
      </c>
      <c r="F99" s="26">
        <f t="shared" si="45"/>
        <v>-0.6399999999999999</v>
      </c>
      <c r="G99" s="13">
        <f t="shared" si="44"/>
        <v>-2.0136994490644156E-2</v>
      </c>
      <c r="H99" s="25">
        <v>53.29</v>
      </c>
      <c r="I99" s="14">
        <f t="shared" si="46"/>
        <v>0.23819399870913066</v>
      </c>
    </row>
    <row r="100" spans="1:9" x14ac:dyDescent="0.2">
      <c r="A100" s="15" t="s">
        <v>8</v>
      </c>
      <c r="B100" s="24">
        <v>25.27</v>
      </c>
      <c r="C100" s="24">
        <v>23.77</v>
      </c>
      <c r="D100" s="25">
        <v>31.44</v>
      </c>
      <c r="E100" s="25">
        <v>19.269999999999996</v>
      </c>
      <c r="F100" s="26">
        <f t="shared" si="45"/>
        <v>99.75</v>
      </c>
      <c r="G100" s="13">
        <f t="shared" si="44"/>
        <v>3.1385393756902422</v>
      </c>
      <c r="H100" s="25">
        <v>5080.76</v>
      </c>
      <c r="I100" s="14">
        <f t="shared" si="46"/>
        <v>22.709824373830038</v>
      </c>
    </row>
    <row r="101" spans="1:9" x14ac:dyDescent="0.2">
      <c r="A101" s="15" t="s">
        <v>21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45"/>
        <v>0</v>
      </c>
      <c r="G101" s="13">
        <f t="shared" si="44"/>
        <v>0</v>
      </c>
      <c r="H101" s="25">
        <v>0</v>
      </c>
      <c r="I101" s="14">
        <f t="shared" si="46"/>
        <v>0</v>
      </c>
    </row>
    <row r="102" spans="1:9" x14ac:dyDescent="0.2">
      <c r="A102" s="15" t="s">
        <v>22</v>
      </c>
      <c r="B102" s="24">
        <v>0</v>
      </c>
      <c r="C102" s="24">
        <v>300.72000000000003</v>
      </c>
      <c r="D102" s="25">
        <v>30.54</v>
      </c>
      <c r="E102" s="25">
        <v>183.49</v>
      </c>
      <c r="F102" s="26">
        <f t="shared" si="45"/>
        <v>514.75</v>
      </c>
      <c r="G102" s="13">
        <f t="shared" si="44"/>
        <v>16.196121740717313</v>
      </c>
      <c r="H102" s="25">
        <v>1612.52</v>
      </c>
      <c r="I102" s="14">
        <f t="shared" si="46"/>
        <v>7.2075921711099156</v>
      </c>
    </row>
    <row r="103" spans="1:9" x14ac:dyDescent="0.2">
      <c r="A103" s="15" t="s">
        <v>9</v>
      </c>
      <c r="B103" s="24">
        <v>11.46</v>
      </c>
      <c r="C103" s="24">
        <v>264.83999999999997</v>
      </c>
      <c r="D103" s="25">
        <v>0</v>
      </c>
      <c r="E103" s="25">
        <v>76</v>
      </c>
      <c r="F103" s="26">
        <f t="shared" si="45"/>
        <v>352.29999999999995</v>
      </c>
      <c r="G103" s="13">
        <f t="shared" si="44"/>
        <v>11.084786186021777</v>
      </c>
      <c r="H103" s="25">
        <v>1035.33</v>
      </c>
      <c r="I103" s="14">
        <f t="shared" si="46"/>
        <v>4.6276861077786497</v>
      </c>
    </row>
    <row r="104" spans="1:9" x14ac:dyDescent="0.2">
      <c r="A104" s="15" t="s">
        <v>10</v>
      </c>
      <c r="B104" s="24">
        <v>-339.96999999999997</v>
      </c>
      <c r="C104" s="24">
        <v>679.93</v>
      </c>
      <c r="D104" s="25">
        <v>707.59</v>
      </c>
      <c r="E104" s="25">
        <v>454.2</v>
      </c>
      <c r="F104" s="26">
        <f t="shared" si="45"/>
        <v>1501.75</v>
      </c>
      <c r="G104" s="13">
        <f t="shared" si="44"/>
        <v>47.251142931757606</v>
      </c>
      <c r="H104" s="25">
        <v>11711.06</v>
      </c>
      <c r="I104" s="14">
        <f t="shared" si="46"/>
        <v>52.345734856869051</v>
      </c>
    </row>
    <row r="105" spans="1:9" x14ac:dyDescent="0.2">
      <c r="A105" s="16" t="s">
        <v>11</v>
      </c>
      <c r="B105" s="27">
        <v>8</v>
      </c>
      <c r="C105" s="27">
        <v>343.91</v>
      </c>
      <c r="D105" s="32">
        <v>69.669999999999987</v>
      </c>
      <c r="E105" s="32">
        <v>282.37</v>
      </c>
      <c r="F105" s="28">
        <f t="shared" si="45"/>
        <v>703.95</v>
      </c>
      <c r="G105" s="13">
        <f t="shared" si="44"/>
        <v>22.149120737013998</v>
      </c>
      <c r="H105" s="31">
        <v>2351.0500000000002</v>
      </c>
      <c r="I105" s="17">
        <f t="shared" si="46"/>
        <v>10.508650791238539</v>
      </c>
    </row>
    <row r="106" spans="1:9" x14ac:dyDescent="0.2">
      <c r="A106" s="18" t="s">
        <v>12</v>
      </c>
      <c r="B106" s="20">
        <v>-283.36999999999995</v>
      </c>
      <c r="C106" s="20">
        <v>1609.19</v>
      </c>
      <c r="D106" s="20">
        <v>839.24</v>
      </c>
      <c r="E106" s="20">
        <v>1013.17</v>
      </c>
      <c r="F106" s="20">
        <f>SUM(B106:E106)</f>
        <v>3178.2300000000005</v>
      </c>
      <c r="G106" s="19">
        <f t="shared" ref="G106" si="47">SUM(G97:G105)</f>
        <v>99.999999999999986</v>
      </c>
      <c r="H106" s="20">
        <v>22372.52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12A120-CE0B-4476-A13E-30933993C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2021</vt:lpstr>
      <vt:lpstr>'2021'!Utskriftsområde</vt:lpstr>
      <vt:lpstr>'2021'!Utskriftsrubriker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Hård</cp:lastModifiedBy>
  <cp:lastPrinted>2022-01-26T15:49:22Z</cp:lastPrinted>
  <dcterms:created xsi:type="dcterms:W3CDTF">2001-01-11T13:23:45Z</dcterms:created>
  <dcterms:modified xsi:type="dcterms:W3CDTF">2022-01-27T10:52:30Z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</Properties>
</file>